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60" windowWidth="32767" windowHeight="18580" activeTab="0"/>
  </bookViews>
  <sheets>
    <sheet name="Calculator-English version" sheetId="1" r:id="rId1"/>
    <sheet name="年终奖计算器-中文版" sheetId="2" r:id="rId2"/>
    <sheet name="IIT tables" sheetId="3" r:id="rId3"/>
  </sheets>
  <definedNames/>
  <calcPr fullCalcOnLoad="1"/>
</workbook>
</file>

<file path=xl/sharedStrings.xml><?xml version="1.0" encoding="utf-8"?>
<sst xmlns="http://schemas.openxmlformats.org/spreadsheetml/2006/main" count="56" uniqueCount="50">
  <si>
    <t>Guideline</t>
  </si>
  <si>
    <t>Suggested option</t>
  </si>
  <si>
    <t>Item</t>
  </si>
  <si>
    <r>
      <t>Calculator - Annual Bonus Tax Planning</t>
    </r>
    <r>
      <rPr>
        <b/>
        <sz val="12"/>
        <color indexed="8"/>
        <rFont val="微软雅黑"/>
        <family val="2"/>
      </rPr>
      <t xml:space="preserve"> (for China Tax Resident)</t>
    </r>
  </si>
  <si>
    <t>IIT for annual salary</t>
  </si>
  <si>
    <t>IIT for annual bonus</t>
  </si>
  <si>
    <t>Total IIT Payable</t>
  </si>
  <si>
    <t>Total Annual Gross Income
(salary+bonus)</t>
  </si>
  <si>
    <t>Total Annual Net Income</t>
  </si>
  <si>
    <t>Annual gross salary</t>
  </si>
  <si>
    <t>Annual bonus (one-off)</t>
  </si>
  <si>
    <t>Other qualified deductions (if any)</t>
  </si>
  <si>
    <r>
      <t>Tax Planning Models</t>
    </r>
    <r>
      <rPr>
        <b/>
        <sz val="8"/>
        <color indexed="9"/>
        <rFont val="微软雅黑"/>
        <family val="2"/>
      </rPr>
      <t xml:space="preserve"> (in RMB)</t>
    </r>
  </si>
  <si>
    <r>
      <t>Data Input</t>
    </r>
    <r>
      <rPr>
        <b/>
        <sz val="8"/>
        <color indexed="9"/>
        <rFont val="微软雅黑"/>
        <family val="2"/>
      </rPr>
      <t xml:space="preserve"> (in RMB)</t>
    </r>
  </si>
  <si>
    <t>China Individual Income Tax Rate Table</t>
  </si>
  <si>
    <t>Level</t>
  </si>
  <si>
    <t>Tax Rate</t>
  </si>
  <si>
    <t>Quick Deduction Amount</t>
  </si>
  <si>
    <r>
      <t xml:space="preserve">Taxable Income
</t>
    </r>
    <r>
      <rPr>
        <b/>
        <sz val="11"/>
        <color indexed="8"/>
        <rFont val="微软雅黑"/>
        <family val="2"/>
      </rPr>
      <t>(Monthly)</t>
    </r>
  </si>
  <si>
    <r>
      <t xml:space="preserve">Taxable Income
</t>
    </r>
    <r>
      <rPr>
        <b/>
        <sz val="11"/>
        <color indexed="8"/>
        <rFont val="微软雅黑"/>
        <family val="2"/>
      </rPr>
      <t>(Annual)</t>
    </r>
  </si>
  <si>
    <t>Additional itemized deductions **</t>
  </si>
  <si>
    <r>
      <t xml:space="preserve">年终奖税收筹划计算器 </t>
    </r>
    <r>
      <rPr>
        <b/>
        <sz val="12"/>
        <color indexed="8"/>
        <rFont val="微软雅黑"/>
        <family val="2"/>
      </rPr>
      <t>（仅适用于居民纳税人）</t>
    </r>
  </si>
  <si>
    <r>
      <t>数据录入</t>
    </r>
    <r>
      <rPr>
        <b/>
        <sz val="8"/>
        <color indexed="9"/>
        <rFont val="微软雅黑"/>
        <family val="2"/>
      </rPr>
      <t xml:space="preserve"> (单位：人民币)</t>
    </r>
  </si>
  <si>
    <t>操作指南</t>
  </si>
  <si>
    <r>
      <t>年终奖税收筹划方案</t>
    </r>
    <r>
      <rPr>
        <b/>
        <sz val="8"/>
        <color indexed="9"/>
        <rFont val="微软雅黑"/>
        <family val="2"/>
      </rPr>
      <t xml:space="preserve"> (单位：人民币)</t>
    </r>
  </si>
  <si>
    <t>方式一：年终奖单独计算</t>
  </si>
  <si>
    <t>方式二：与综合所得合并计算</t>
  </si>
  <si>
    <t>项目</t>
  </si>
  <si>
    <t>工资部分应纳个税总额</t>
  </si>
  <si>
    <t>年终奖部分应纳个税总额</t>
  </si>
  <si>
    <t>应纳个税总额</t>
  </si>
  <si>
    <t>税后收入</t>
  </si>
  <si>
    <t>决策建议</t>
  </si>
  <si>
    <t>年薪总额（工资+年终奖）</t>
  </si>
  <si>
    <t>年工资总额</t>
  </si>
  <si>
    <t>年终奖</t>
  </si>
  <si>
    <t>基本扣除费用</t>
  </si>
  <si>
    <t>专项扣除额（三险一金）</t>
  </si>
  <si>
    <t>符合条件的其他扣除额</t>
  </si>
  <si>
    <t>Social securities deduction *</t>
  </si>
  <si>
    <t>符合条件的专项附加扣除额</t>
  </si>
  <si>
    <t>Standard annual deduction</t>
  </si>
  <si>
    <t>1.  Input your personal figures in the lightblue cells on the right. Then you'll see the suggested option below, highlighted in Orange;
2. These policies only apply to China tax residents;
3. Option 1: the IIT for annual bonus can be calculated separately from the comprehensive income and using the preferential tax treatment (i.e. divide the income into 12-month to find the lower applicable monthly income tax rate);
4. Option 1 is only allowed to apply once per year;
5. Option 2: Individuals can also choose to combine comprehensive income and the annual bonus for IIT calculation.
6. Option 1 is only valid until Dec 31st, 2021. Since Jan 1st 2022, only option 2 is applicable.</t>
  </si>
  <si>
    <t>1.请根据实际情况填写右侧“数据录入”栏目中“浅蓝色”的单元格，模型将会自动计算，您将会在下面“橙色”单元格得到年终奖税收筹划的建议；
2. 该计算器仅适用于居民纳税人；
3.方式一：年终奖单独计算个税，方法是：将个人取得的全年一次性奖金除以12个月，按其商数确定适用税率和速算扣除数；
4.使用方式一计算年终奖个税，每年只允许使用一次;
5.方式二: 将年终奖与全年综合收入合并计算个税
6.方式一将于2022年1月1日开始失效; 2022年1月1日以后，只能使用方式二来计算年终奖个税.</t>
  </si>
  <si>
    <t>Option 1: Applying the Preferential Tax Treatment Policy</t>
  </si>
  <si>
    <t>Option 2:  Applying the Comprehensive Income Tax Policy</t>
  </si>
  <si>
    <t>Note: Above table is applicable for annual comprehesive income.</t>
  </si>
  <si>
    <t>* Compulsary social securities is tax deductible
** Qualified additional itemized deductions is tax deductible</t>
  </si>
  <si>
    <t>Info@integra-group.cn</t>
  </si>
  <si>
    <t>www.integra-group.cn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</si>
</sst>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 * #,##0.000_ ;_ * \-#,##0.000_ ;_ * &quot;-&quot;??_ ;_ @_ "/>
    <numFmt numFmtId="185" formatCode="_ * #,##0.0000_ ;_ * \-#,##0.0000_ ;_ * &quot;-&quot;??_ ;_ @_ "/>
    <numFmt numFmtId="186" formatCode="_ * #,##0.00000_ ;_ * \-#,##0.00000_ ;_ * &quot;-&quot;??_ ;_ @_ "/>
    <numFmt numFmtId="187" formatCode="_ * #,##0.000000_ ;_ * \-#,##0.000000_ ;_ * &quot;-&quot;??_ ;_ @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 * #,##0_ ;_ * \-#,##0_ ;_ * &quot;-&quot;??_ ;_ @_ "/>
  </numFmts>
  <fonts count="77">
    <font>
      <sz val="11"/>
      <color theme="1"/>
      <name val="Calibri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微软雅黑"/>
      <family val="2"/>
    </font>
    <font>
      <b/>
      <sz val="8"/>
      <color indexed="9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微软雅黑"/>
      <family val="2"/>
    </font>
    <font>
      <b/>
      <sz val="10"/>
      <color indexed="8"/>
      <name val="微软雅黑"/>
      <family val="2"/>
    </font>
    <font>
      <i/>
      <sz val="9"/>
      <color indexed="48"/>
      <name val="微软雅黑"/>
      <family val="2"/>
    </font>
    <font>
      <i/>
      <sz val="8"/>
      <color indexed="48"/>
      <name val="微软雅黑"/>
      <family val="2"/>
    </font>
    <font>
      <sz val="10"/>
      <color indexed="31"/>
      <name val="微软雅黑"/>
      <family val="2"/>
    </font>
    <font>
      <sz val="15"/>
      <color indexed="8"/>
      <name val="微软雅黑"/>
      <family val="2"/>
    </font>
    <font>
      <sz val="11"/>
      <color indexed="8"/>
      <name val="微软雅黑"/>
      <family val="2"/>
    </font>
    <font>
      <b/>
      <sz val="10"/>
      <color indexed="63"/>
      <name val="微软雅黑"/>
      <family val="2"/>
    </font>
    <font>
      <b/>
      <sz val="8"/>
      <color indexed="63"/>
      <name val="微软雅黑"/>
      <family val="2"/>
    </font>
    <font>
      <sz val="11"/>
      <color indexed="63"/>
      <name val="Calibri"/>
      <family val="2"/>
    </font>
    <font>
      <b/>
      <sz val="11"/>
      <color indexed="9"/>
      <name val="微软雅黑"/>
      <family val="2"/>
    </font>
    <font>
      <sz val="9"/>
      <color indexed="63"/>
      <name val="Calibri"/>
      <family val="2"/>
    </font>
    <font>
      <b/>
      <sz val="18"/>
      <color indexed="8"/>
      <name val="微软雅黑"/>
      <family val="2"/>
    </font>
    <font>
      <sz val="9"/>
      <color indexed="8"/>
      <name val="微软雅黑"/>
      <family val="2"/>
    </font>
    <font>
      <sz val="10"/>
      <color indexed="63"/>
      <name val="微软雅黑"/>
      <family val="2"/>
    </font>
    <font>
      <b/>
      <sz val="10"/>
      <color indexed="9"/>
      <name val="微软雅黑"/>
      <family val="2"/>
    </font>
    <font>
      <i/>
      <sz val="9"/>
      <color indexed="10"/>
      <name val="微软雅黑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微软雅黑"/>
      <family val="2"/>
    </font>
    <font>
      <b/>
      <sz val="10"/>
      <color theme="1"/>
      <name val="微软雅黑"/>
      <family val="2"/>
    </font>
    <font>
      <i/>
      <sz val="9"/>
      <color rgb="FF3333FF"/>
      <name val="微软雅黑"/>
      <family val="2"/>
    </font>
    <font>
      <i/>
      <sz val="8"/>
      <color rgb="FF3333FF"/>
      <name val="微软雅黑"/>
      <family val="2"/>
    </font>
    <font>
      <sz val="10"/>
      <color theme="3" tint="0.7999799847602844"/>
      <name val="微软雅黑"/>
      <family val="2"/>
    </font>
    <font>
      <sz val="15"/>
      <color theme="1"/>
      <name val="微软雅黑"/>
      <family val="2"/>
    </font>
    <font>
      <sz val="11"/>
      <color theme="1"/>
      <name val="微软雅黑"/>
      <family val="2"/>
    </font>
    <font>
      <b/>
      <sz val="10"/>
      <color theme="1" tint="0.24998000264167786"/>
      <name val="微软雅黑"/>
      <family val="2"/>
    </font>
    <font>
      <b/>
      <sz val="8"/>
      <color theme="1" tint="0.24998000264167786"/>
      <name val="微软雅黑"/>
      <family val="2"/>
    </font>
    <font>
      <sz val="11"/>
      <color theme="1" tint="0.34999001026153564"/>
      <name val="Calibri"/>
      <family val="2"/>
    </font>
    <font>
      <b/>
      <sz val="11"/>
      <color theme="0"/>
      <name val="微软雅黑"/>
      <family val="2"/>
    </font>
    <font>
      <sz val="9"/>
      <color theme="1" tint="0.34999001026153564"/>
      <name val="Calibri"/>
      <family val="2"/>
    </font>
    <font>
      <i/>
      <sz val="9"/>
      <color rgb="FFE52625"/>
      <name val="微软雅黑"/>
      <family val="2"/>
    </font>
    <font>
      <b/>
      <sz val="18"/>
      <color theme="1"/>
      <name val="微软雅黑"/>
      <family val="2"/>
    </font>
    <font>
      <sz val="9"/>
      <color theme="1"/>
      <name val="微软雅黑"/>
      <family val="2"/>
    </font>
    <font>
      <b/>
      <sz val="10"/>
      <color theme="0"/>
      <name val="微软雅黑"/>
      <family val="2"/>
    </font>
    <font>
      <sz val="10"/>
      <color theme="1" tint="0.24998000264167786"/>
      <name val="微软雅黑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E5262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ashed"/>
      <right style="dashed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dashed"/>
      <top style="dashed"/>
      <bottom style="dashed"/>
    </border>
    <border>
      <left/>
      <right/>
      <top>
        <color indexed="63"/>
      </top>
      <bottom style="thin">
        <color theme="0" tint="-0.4999699890613556"/>
      </bottom>
    </border>
    <border>
      <left/>
      <right/>
      <top style="thin">
        <color theme="0" tint="-0.4999699890613556"/>
      </top>
      <bottom>
        <color indexed="63"/>
      </bottom>
    </border>
    <border>
      <left/>
      <right/>
      <top style="thin">
        <color theme="0" tint="-0.4999699890613556"/>
      </top>
      <bottom style="thin">
        <color theme="0" tint="-0.4999699890613556"/>
      </bottom>
    </border>
    <border>
      <left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ashed"/>
      <right style="medium"/>
      <top style="dashed"/>
      <bottom/>
    </border>
    <border>
      <left style="dashed"/>
      <right style="medium"/>
      <top/>
      <bottom style="dashed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171" fontId="60" fillId="0" borderId="10" xfId="42" applyFont="1" applyBorder="1" applyAlignment="1" applyProtection="1">
      <alignment vertical="center"/>
      <protection hidden="1"/>
    </xf>
    <xf numFmtId="171" fontId="60" fillId="0" borderId="11" xfId="42" applyFont="1" applyBorder="1" applyAlignment="1" applyProtection="1">
      <alignment vertical="center"/>
      <protection hidden="1"/>
    </xf>
    <xf numFmtId="0" fontId="61" fillId="0" borderId="12" xfId="0" applyFont="1" applyFill="1" applyBorder="1" applyAlignment="1" applyProtection="1">
      <alignment horizontal="center" vertical="center"/>
      <protection hidden="1"/>
    </xf>
    <xf numFmtId="0" fontId="61" fillId="0" borderId="13" xfId="0" applyFont="1" applyFill="1" applyBorder="1" applyAlignment="1" applyProtection="1">
      <alignment horizontal="center" vertical="center"/>
      <protection hidden="1"/>
    </xf>
    <xf numFmtId="0" fontId="61" fillId="0" borderId="0" xfId="0" applyFont="1" applyAlignment="1" applyProtection="1">
      <alignment vertical="center"/>
      <protection hidden="1"/>
    </xf>
    <xf numFmtId="0" fontId="60" fillId="0" borderId="0" xfId="0" applyFont="1" applyAlignment="1" applyProtection="1">
      <alignment vertical="center"/>
      <protection hidden="1"/>
    </xf>
    <xf numFmtId="0" fontId="60" fillId="0" borderId="0" xfId="0" applyFont="1" applyBorder="1" applyAlignment="1" applyProtection="1">
      <alignment vertical="center"/>
      <protection hidden="1"/>
    </xf>
    <xf numFmtId="0" fontId="60" fillId="0" borderId="14" xfId="0" applyFont="1" applyBorder="1" applyAlignment="1" applyProtection="1">
      <alignment vertical="center"/>
      <protection hidden="1"/>
    </xf>
    <xf numFmtId="0" fontId="60" fillId="0" borderId="15" xfId="0" applyFont="1" applyBorder="1" applyAlignment="1" applyProtection="1">
      <alignment vertical="center"/>
      <protection hidden="1"/>
    </xf>
    <xf numFmtId="0" fontId="61" fillId="0" borderId="14" xfId="0" applyFont="1" applyFill="1" applyBorder="1" applyAlignment="1" applyProtection="1">
      <alignment vertical="center"/>
      <protection hidden="1"/>
    </xf>
    <xf numFmtId="171" fontId="60" fillId="0" borderId="15" xfId="42" applyFont="1" applyBorder="1" applyAlignment="1" applyProtection="1">
      <alignment vertical="center"/>
      <protection hidden="1"/>
    </xf>
    <xf numFmtId="0" fontId="61" fillId="0" borderId="16" xfId="0" applyFont="1" applyFill="1" applyBorder="1" applyAlignment="1" applyProtection="1">
      <alignment vertical="center"/>
      <protection hidden="1"/>
    </xf>
    <xf numFmtId="0" fontId="61" fillId="0" borderId="13" xfId="0" applyFont="1" applyFill="1" applyBorder="1" applyAlignment="1" applyProtection="1">
      <alignment vertical="center"/>
      <protection hidden="1"/>
    </xf>
    <xf numFmtId="0" fontId="62" fillId="0" borderId="0" xfId="0" applyFont="1" applyAlignment="1" applyProtection="1">
      <alignment vertical="center"/>
      <protection hidden="1"/>
    </xf>
    <xf numFmtId="0" fontId="63" fillId="0" borderId="0" xfId="0" applyFont="1" applyAlignment="1" applyProtection="1">
      <alignment vertical="center"/>
      <protection hidden="1"/>
    </xf>
    <xf numFmtId="10" fontId="64" fillId="0" borderId="0" xfId="0" applyNumberFormat="1" applyFont="1" applyAlignment="1" applyProtection="1">
      <alignment vertical="center"/>
      <protection hidden="1"/>
    </xf>
    <xf numFmtId="0" fontId="61" fillId="0" borderId="16" xfId="0" applyFont="1" applyFill="1" applyBorder="1" applyAlignment="1" applyProtection="1">
      <alignment horizontal="center" vertical="center"/>
      <protection hidden="1"/>
    </xf>
    <xf numFmtId="0" fontId="65" fillId="0" borderId="0" xfId="0" applyFont="1" applyAlignment="1" applyProtection="1">
      <alignment/>
      <protection hidden="1"/>
    </xf>
    <xf numFmtId="0" fontId="66" fillId="0" borderId="0" xfId="0" applyFont="1" applyAlignment="1" applyProtection="1">
      <alignment horizontal="center" wrapText="1"/>
      <protection hidden="1"/>
    </xf>
    <xf numFmtId="0" fontId="66" fillId="0" borderId="0" xfId="0" applyFont="1" applyAlignment="1" applyProtection="1">
      <alignment/>
      <protection hidden="1"/>
    </xf>
    <xf numFmtId="171" fontId="66" fillId="0" borderId="0" xfId="42" applyFont="1" applyAlignment="1" applyProtection="1">
      <alignment/>
      <protection hidden="1"/>
    </xf>
    <xf numFmtId="0" fontId="67" fillId="0" borderId="14" xfId="0" applyFont="1" applyFill="1" applyBorder="1" applyAlignment="1" applyProtection="1">
      <alignment vertical="center"/>
      <protection hidden="1"/>
    </xf>
    <xf numFmtId="0" fontId="67" fillId="33" borderId="17" xfId="0" applyFont="1" applyFill="1" applyBorder="1" applyAlignment="1" applyProtection="1">
      <alignment horizontal="center" vertical="center"/>
      <protection hidden="1"/>
    </xf>
    <xf numFmtId="0" fontId="67" fillId="33" borderId="10" xfId="0" applyFont="1" applyFill="1" applyBorder="1" applyAlignment="1" applyProtection="1">
      <alignment horizontal="center" vertical="center"/>
      <protection hidden="1"/>
    </xf>
    <xf numFmtId="0" fontId="67" fillId="33" borderId="11" xfId="0" applyFont="1" applyFill="1" applyBorder="1" applyAlignment="1" applyProtection="1">
      <alignment horizontal="center" vertical="center"/>
      <protection hidden="1"/>
    </xf>
    <xf numFmtId="0" fontId="67" fillId="33" borderId="17" xfId="0" applyFont="1" applyFill="1" applyBorder="1" applyAlignment="1" applyProtection="1">
      <alignment horizontal="center" vertical="center" wrapText="1"/>
      <protection hidden="1"/>
    </xf>
    <xf numFmtId="0" fontId="68" fillId="33" borderId="10" xfId="0" applyFont="1" applyFill="1" applyBorder="1" applyAlignment="1" applyProtection="1">
      <alignment horizontal="center" vertical="center" wrapText="1"/>
      <protection hidden="1"/>
    </xf>
    <xf numFmtId="0" fontId="68" fillId="33" borderId="11" xfId="0" applyFont="1" applyFill="1" applyBorder="1" applyAlignment="1" applyProtection="1">
      <alignment horizontal="center" vertical="center" wrapText="1"/>
      <protection hidden="1"/>
    </xf>
    <xf numFmtId="192" fontId="69" fillId="34" borderId="18" xfId="42" applyNumberFormat="1" applyFont="1" applyFill="1" applyBorder="1" applyAlignment="1">
      <alignment/>
    </xf>
    <xf numFmtId="192" fontId="69" fillId="34" borderId="19" xfId="42" applyNumberFormat="1" applyFont="1" applyFill="1" applyBorder="1" applyAlignment="1">
      <alignment/>
    </xf>
    <xf numFmtId="0" fontId="66" fillId="33" borderId="0" xfId="0" applyFont="1" applyFill="1" applyAlignment="1" applyProtection="1">
      <alignment horizontal="center" vertical="center" wrapText="1"/>
      <protection hidden="1"/>
    </xf>
    <xf numFmtId="192" fontId="69" fillId="34" borderId="0" xfId="42" applyNumberFormat="1" applyFont="1" applyFill="1" applyBorder="1" applyAlignment="1">
      <alignment/>
    </xf>
    <xf numFmtId="9" fontId="69" fillId="34" borderId="18" xfId="42" applyNumberFormat="1" applyFont="1" applyFill="1" applyBorder="1" applyAlignment="1">
      <alignment/>
    </xf>
    <xf numFmtId="9" fontId="69" fillId="34" borderId="19" xfId="42" applyNumberFormat="1" applyFont="1" applyFill="1" applyBorder="1" applyAlignment="1">
      <alignment/>
    </xf>
    <xf numFmtId="192" fontId="69" fillId="34" borderId="18" xfId="42" applyNumberFormat="1" applyFont="1" applyFill="1" applyBorder="1" applyAlignment="1">
      <alignment horizontal="center"/>
    </xf>
    <xf numFmtId="192" fontId="69" fillId="34" borderId="20" xfId="42" applyNumberFormat="1" applyFont="1" applyFill="1" applyBorder="1" applyAlignment="1">
      <alignment horizontal="center"/>
    </xf>
    <xf numFmtId="192" fontId="69" fillId="34" borderId="19" xfId="42" applyNumberFormat="1" applyFont="1" applyFill="1" applyBorder="1" applyAlignment="1">
      <alignment horizontal="center"/>
    </xf>
    <xf numFmtId="9" fontId="69" fillId="34" borderId="18" xfId="42" applyNumberFormat="1" applyFont="1" applyFill="1" applyBorder="1" applyAlignment="1">
      <alignment horizontal="center"/>
    </xf>
    <xf numFmtId="9" fontId="69" fillId="34" borderId="20" xfId="42" applyNumberFormat="1" applyFont="1" applyFill="1" applyBorder="1" applyAlignment="1">
      <alignment horizontal="center"/>
    </xf>
    <xf numFmtId="9" fontId="69" fillId="34" borderId="19" xfId="42" applyNumberFormat="1" applyFont="1" applyFill="1" applyBorder="1" applyAlignment="1">
      <alignment horizontal="center"/>
    </xf>
    <xf numFmtId="0" fontId="70" fillId="0" borderId="0" xfId="0" applyFont="1" applyFill="1" applyAlignment="1" applyProtection="1">
      <alignment horizontal="center"/>
      <protection hidden="1"/>
    </xf>
    <xf numFmtId="0" fontId="65" fillId="0" borderId="0" xfId="0" applyFont="1" applyFill="1" applyAlignment="1" applyProtection="1">
      <alignment/>
      <protection hidden="1"/>
    </xf>
    <xf numFmtId="192" fontId="71" fillId="34" borderId="0" xfId="42" applyNumberFormat="1" applyFont="1" applyFill="1" applyBorder="1" applyAlignment="1">
      <alignment horizontal="left"/>
    </xf>
    <xf numFmtId="171" fontId="60" fillId="35" borderId="15" xfId="42" applyFont="1" applyFill="1" applyBorder="1" applyAlignment="1" applyProtection="1">
      <alignment vertical="center"/>
      <protection hidden="1" locked="0"/>
    </xf>
    <xf numFmtId="0" fontId="72" fillId="0" borderId="0" xfId="0" applyFont="1" applyAlignment="1" applyProtection="1">
      <alignment vertical="center"/>
      <protection hidden="1"/>
    </xf>
    <xf numFmtId="0" fontId="52" fillId="0" borderId="0" xfId="53" applyAlignment="1" applyProtection="1">
      <alignment vertical="center"/>
      <protection hidden="1" locked="0"/>
    </xf>
    <xf numFmtId="0" fontId="73" fillId="0" borderId="21" xfId="0" applyFont="1" applyBorder="1" applyAlignment="1" applyProtection="1">
      <alignment horizontal="center" vertical="center"/>
      <protection hidden="1"/>
    </xf>
    <xf numFmtId="0" fontId="74" fillId="0" borderId="14" xfId="0" applyFont="1" applyBorder="1" applyAlignment="1" applyProtection="1">
      <alignment horizontal="left" vertical="center" wrapText="1"/>
      <protection hidden="1"/>
    </xf>
    <xf numFmtId="0" fontId="74" fillId="0" borderId="0" xfId="0" applyFont="1" applyBorder="1" applyAlignment="1" applyProtection="1">
      <alignment horizontal="left" vertical="center" wrapText="1"/>
      <protection hidden="1"/>
    </xf>
    <xf numFmtId="0" fontId="74" fillId="0" borderId="15" xfId="0" applyFont="1" applyBorder="1" applyAlignment="1" applyProtection="1">
      <alignment horizontal="left" vertical="center" wrapText="1"/>
      <protection hidden="1"/>
    </xf>
    <xf numFmtId="0" fontId="74" fillId="0" borderId="16" xfId="0" applyFont="1" applyBorder="1" applyAlignment="1" applyProtection="1">
      <alignment horizontal="left" vertical="center" wrapText="1"/>
      <protection hidden="1"/>
    </xf>
    <xf numFmtId="0" fontId="74" fillId="0" borderId="12" xfId="0" applyFont="1" applyBorder="1" applyAlignment="1" applyProtection="1">
      <alignment horizontal="left" vertical="center" wrapText="1"/>
      <protection hidden="1"/>
    </xf>
    <xf numFmtId="0" fontId="74" fillId="0" borderId="13" xfId="0" applyFont="1" applyBorder="1" applyAlignment="1" applyProtection="1">
      <alignment horizontal="left" vertical="center" wrapText="1"/>
      <protection hidden="1"/>
    </xf>
    <xf numFmtId="0" fontId="75" fillId="36" borderId="22" xfId="0" applyFont="1" applyFill="1" applyBorder="1" applyAlignment="1" applyProtection="1">
      <alignment horizontal="center" vertical="center"/>
      <protection hidden="1"/>
    </xf>
    <xf numFmtId="0" fontId="75" fillId="36" borderId="23" xfId="0" applyFont="1" applyFill="1" applyBorder="1" applyAlignment="1" applyProtection="1">
      <alignment horizontal="center" vertical="center"/>
      <protection hidden="1"/>
    </xf>
    <xf numFmtId="0" fontId="75" fillId="36" borderId="24" xfId="0" applyFont="1" applyFill="1" applyBorder="1" applyAlignment="1" applyProtection="1">
      <alignment horizontal="center" vertical="center"/>
      <protection hidden="1"/>
    </xf>
    <xf numFmtId="0" fontId="67" fillId="19" borderId="10" xfId="0" applyFont="1" applyFill="1" applyBorder="1" applyAlignment="1" applyProtection="1">
      <alignment horizontal="center" vertical="center"/>
      <protection hidden="1"/>
    </xf>
    <xf numFmtId="0" fontId="67" fillId="19" borderId="11" xfId="0" applyFont="1" applyFill="1" applyBorder="1" applyAlignment="1" applyProtection="1">
      <alignment horizontal="center" vertical="center"/>
      <protection hidden="1"/>
    </xf>
    <xf numFmtId="0" fontId="75" fillId="36" borderId="14" xfId="0" applyFont="1" applyFill="1" applyBorder="1" applyAlignment="1" applyProtection="1">
      <alignment horizontal="center" vertical="center"/>
      <protection hidden="1"/>
    </xf>
    <xf numFmtId="0" fontId="75" fillId="36" borderId="0" xfId="0" applyFont="1" applyFill="1" applyBorder="1" applyAlignment="1" applyProtection="1">
      <alignment horizontal="center" vertical="center"/>
      <protection hidden="1"/>
    </xf>
    <xf numFmtId="0" fontId="75" fillId="36" borderId="15" xfId="0" applyFont="1" applyFill="1" applyBorder="1" applyAlignment="1" applyProtection="1">
      <alignment horizontal="center" vertical="center"/>
      <protection hidden="1"/>
    </xf>
    <xf numFmtId="171" fontId="60" fillId="0" borderId="25" xfId="42" applyFont="1" applyBorder="1" applyAlignment="1" applyProtection="1">
      <alignment horizontal="center" vertical="center"/>
      <protection hidden="1"/>
    </xf>
    <xf numFmtId="171" fontId="60" fillId="0" borderId="26" xfId="42" applyFont="1" applyBorder="1" applyAlignment="1" applyProtection="1">
      <alignment horizontal="center" vertical="center"/>
      <protection hidden="1"/>
    </xf>
    <xf numFmtId="0" fontId="72" fillId="0" borderId="23" xfId="0" applyFont="1" applyBorder="1" applyAlignment="1" applyProtection="1">
      <alignment horizontal="left" vertical="center" wrapText="1"/>
      <protection hidden="1"/>
    </xf>
    <xf numFmtId="0" fontId="76" fillId="0" borderId="14" xfId="0" applyFont="1" applyBorder="1" applyAlignment="1" applyProtection="1">
      <alignment horizontal="left" vertical="center" wrapText="1"/>
      <protection hidden="1"/>
    </xf>
    <xf numFmtId="0" fontId="76" fillId="0" borderId="0" xfId="0" applyFont="1" applyBorder="1" applyAlignment="1" applyProtection="1">
      <alignment horizontal="left" vertical="center" wrapText="1"/>
      <protection hidden="1"/>
    </xf>
    <xf numFmtId="0" fontId="76" fillId="0" borderId="15" xfId="0" applyFont="1" applyBorder="1" applyAlignment="1" applyProtection="1">
      <alignment horizontal="left" vertical="center" wrapText="1"/>
      <protection hidden="1"/>
    </xf>
    <xf numFmtId="0" fontId="76" fillId="0" borderId="16" xfId="0" applyFont="1" applyBorder="1" applyAlignment="1" applyProtection="1">
      <alignment horizontal="left" vertical="center" wrapText="1"/>
      <protection hidden="1"/>
    </xf>
    <xf numFmtId="0" fontId="76" fillId="0" borderId="12" xfId="0" applyFont="1" applyBorder="1" applyAlignment="1" applyProtection="1">
      <alignment horizontal="left" vertical="center" wrapText="1"/>
      <protection hidden="1"/>
    </xf>
    <xf numFmtId="0" fontId="76" fillId="0" borderId="13" xfId="0" applyFont="1" applyBorder="1" applyAlignment="1" applyProtection="1">
      <alignment horizontal="left" vertical="center" wrapText="1"/>
      <protection hidden="1"/>
    </xf>
    <xf numFmtId="0" fontId="66" fillId="33" borderId="0" xfId="0" applyFont="1" applyFill="1" applyAlignment="1" applyProtection="1">
      <alignment horizontal="center" vertical="center" wrapText="1"/>
      <protection hidden="1"/>
    </xf>
    <xf numFmtId="0" fontId="70" fillId="36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19</xdr:row>
      <xdr:rowOff>47625</xdr:rowOff>
    </xdr:from>
    <xdr:to>
      <xdr:col>6</xdr:col>
      <xdr:colOff>381000</xdr:colOff>
      <xdr:row>21</xdr:row>
      <xdr:rowOff>314325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3952875"/>
          <a:ext cx="26193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19</xdr:row>
      <xdr:rowOff>0</xdr:rowOff>
    </xdr:from>
    <xdr:to>
      <xdr:col>6</xdr:col>
      <xdr:colOff>419100</xdr:colOff>
      <xdr:row>21</xdr:row>
      <xdr:rowOff>266700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3476625"/>
          <a:ext cx="26289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gra-group.cn/" TargetMode="External" /><Relationship Id="rId2" Type="http://schemas.openxmlformats.org/officeDocument/2006/relationships/hyperlink" Target="mailto:Info@integra-group.cn" TargetMode="Externa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gra-group.cn/" TargetMode="External" /><Relationship Id="rId2" Type="http://schemas.openxmlformats.org/officeDocument/2006/relationships/hyperlink" Target="mailto:Info@integra-group.cn" TargetMode="Externa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6"/>
  <sheetViews>
    <sheetView showGridLines="0" tabSelected="1" zoomScale="112" zoomScaleNormal="112" zoomScalePageLayoutView="0" workbookViewId="0" topLeftCell="A3">
      <selection activeCell="G7" sqref="G7"/>
    </sheetView>
  </sheetViews>
  <sheetFormatPr defaultColWidth="0" defaultRowHeight="15" zeroHeight="1"/>
  <cols>
    <col min="1" max="1" width="2.00390625" style="6" customWidth="1"/>
    <col min="2" max="2" width="27.00390625" style="6" customWidth="1"/>
    <col min="3" max="3" width="24.140625" style="6" customWidth="1"/>
    <col min="4" max="4" width="25.7109375" style="6" customWidth="1"/>
    <col min="5" max="5" width="1.8515625" style="6" customWidth="1"/>
    <col min="6" max="6" width="34.28125" style="6" customWidth="1"/>
    <col min="7" max="7" width="21.28125" style="6" customWidth="1"/>
    <col min="8" max="8" width="1.421875" style="6" customWidth="1"/>
    <col min="9" max="16384" width="8.8515625" style="6" hidden="1" customWidth="1"/>
  </cols>
  <sheetData>
    <row r="1" ht="10.5" customHeight="1" hidden="1">
      <c r="B1" s="5"/>
    </row>
    <row r="2" ht="3.75" customHeight="1" hidden="1"/>
    <row r="3" spans="2:7" ht="35.25" customHeight="1">
      <c r="B3" s="47" t="s">
        <v>3</v>
      </c>
      <c r="C3" s="47"/>
      <c r="D3" s="47"/>
      <c r="E3" s="47"/>
      <c r="F3" s="47"/>
      <c r="G3" s="47"/>
    </row>
    <row r="4" ht="9.75" customHeight="1" thickBot="1"/>
    <row r="5" spans="2:7" ht="25.5" customHeight="1">
      <c r="B5" s="54" t="s">
        <v>0</v>
      </c>
      <c r="C5" s="55"/>
      <c r="D5" s="56"/>
      <c r="E5" s="7"/>
      <c r="F5" s="54" t="s">
        <v>13</v>
      </c>
      <c r="G5" s="56"/>
    </row>
    <row r="6" spans="2:7" ht="6" customHeight="1">
      <c r="B6" s="8"/>
      <c r="C6" s="7"/>
      <c r="D6" s="9"/>
      <c r="E6" s="7"/>
      <c r="F6" s="10"/>
      <c r="G6" s="11"/>
    </row>
    <row r="7" spans="2:7" ht="21.75" customHeight="1">
      <c r="B7" s="48" t="s">
        <v>42</v>
      </c>
      <c r="C7" s="49"/>
      <c r="D7" s="50"/>
      <c r="E7" s="7"/>
      <c r="F7" s="22" t="s">
        <v>9</v>
      </c>
      <c r="G7" s="44">
        <v>240000</v>
      </c>
    </row>
    <row r="8" spans="2:7" ht="9.75" customHeight="1">
      <c r="B8" s="48"/>
      <c r="C8" s="49"/>
      <c r="D8" s="50"/>
      <c r="E8" s="7"/>
      <c r="F8" s="22"/>
      <c r="G8" s="11"/>
    </row>
    <row r="9" spans="2:7" ht="21.75" customHeight="1">
      <c r="B9" s="48"/>
      <c r="C9" s="49"/>
      <c r="D9" s="50"/>
      <c r="E9" s="7"/>
      <c r="F9" s="22" t="s">
        <v>10</v>
      </c>
      <c r="G9" s="44"/>
    </row>
    <row r="10" spans="2:7" ht="9" customHeight="1">
      <c r="B10" s="48"/>
      <c r="C10" s="49"/>
      <c r="D10" s="50"/>
      <c r="E10" s="7"/>
      <c r="F10" s="22"/>
      <c r="G10" s="11"/>
    </row>
    <row r="11" spans="2:7" ht="27.75" customHeight="1">
      <c r="B11" s="48"/>
      <c r="C11" s="49"/>
      <c r="D11" s="50"/>
      <c r="E11" s="7"/>
      <c r="F11" s="22" t="s">
        <v>41</v>
      </c>
      <c r="G11" s="11">
        <v>60000</v>
      </c>
    </row>
    <row r="12" spans="2:7" ht="10.5" customHeight="1">
      <c r="B12" s="48"/>
      <c r="C12" s="49"/>
      <c r="D12" s="50"/>
      <c r="E12" s="7"/>
      <c r="F12" s="22"/>
      <c r="G12" s="11"/>
    </row>
    <row r="13" spans="2:7" ht="21.75" customHeight="1">
      <c r="B13" s="48"/>
      <c r="C13" s="49"/>
      <c r="D13" s="50"/>
      <c r="E13" s="7"/>
      <c r="F13" s="22" t="s">
        <v>39</v>
      </c>
      <c r="G13" s="44">
        <v>40000</v>
      </c>
    </row>
    <row r="14" spans="2:7" ht="10.5" customHeight="1">
      <c r="B14" s="48"/>
      <c r="C14" s="49"/>
      <c r="D14" s="50"/>
      <c r="E14" s="7"/>
      <c r="F14" s="22"/>
      <c r="G14" s="11"/>
    </row>
    <row r="15" spans="2:7" ht="23.25" customHeight="1" thickBot="1">
      <c r="B15" s="51"/>
      <c r="C15" s="52"/>
      <c r="D15" s="53"/>
      <c r="E15" s="7"/>
      <c r="F15" s="22" t="s">
        <v>20</v>
      </c>
      <c r="G15" s="44">
        <v>12000</v>
      </c>
    </row>
    <row r="16" spans="5:7" ht="10.5" customHeight="1" thickBot="1">
      <c r="E16" s="7"/>
      <c r="F16" s="22"/>
      <c r="G16" s="11"/>
    </row>
    <row r="17" spans="2:7" ht="21.75" customHeight="1">
      <c r="B17" s="54" t="s">
        <v>12</v>
      </c>
      <c r="C17" s="55"/>
      <c r="D17" s="56"/>
      <c r="E17" s="7"/>
      <c r="F17" s="22" t="s">
        <v>11</v>
      </c>
      <c r="G17" s="44">
        <v>2400</v>
      </c>
    </row>
    <row r="18" spans="2:7" ht="6" customHeight="1" thickBot="1">
      <c r="B18" s="59"/>
      <c r="C18" s="60"/>
      <c r="D18" s="61"/>
      <c r="E18" s="7"/>
      <c r="F18" s="12"/>
      <c r="G18" s="13"/>
    </row>
    <row r="19" spans="2:7" ht="36.75" customHeight="1">
      <c r="B19" s="23" t="s">
        <v>2</v>
      </c>
      <c r="C19" s="27" t="s">
        <v>44</v>
      </c>
      <c r="D19" s="28" t="s">
        <v>45</v>
      </c>
      <c r="E19" s="7"/>
      <c r="F19" s="64" t="s">
        <v>47</v>
      </c>
      <c r="G19" s="64"/>
    </row>
    <row r="20" spans="2:7" ht="24" customHeight="1">
      <c r="B20" s="23" t="s">
        <v>4</v>
      </c>
      <c r="C20" s="1">
        <f>ROUND(MAX((G7-G11-G13-G15-G17)*{3;10;20;25;30;35;45}%-{0;2520;16920;31920;52920;85920;181920},0),2)</f>
        <v>10040</v>
      </c>
      <c r="D20" s="62">
        <f>ROUND(MAX((G7+G9-G11-G13-G15-G17)*{3;10;20;25;30;35;45}%-{0;2520;16920;31920;52920;85920;181920},0),2)</f>
        <v>10040</v>
      </c>
      <c r="E20" s="7"/>
      <c r="F20" s="45"/>
      <c r="G20" s="5"/>
    </row>
    <row r="21" spans="2:7" ht="24" customHeight="1">
      <c r="B21" s="23" t="s">
        <v>5</v>
      </c>
      <c r="C21" s="1" t="e">
        <f>G9*VLOOKUP('Calculator-English version'!G9/12-1%%%,'IIT tables'!C5:F11,3,1)-VLOOKUP('Calculator-English version'!G9/12-1%%%,'IIT tables'!C5:F11,4,1)</f>
        <v>#N/A</v>
      </c>
      <c r="D21" s="63"/>
      <c r="F21" s="15"/>
      <c r="G21" s="5"/>
    </row>
    <row r="22" spans="2:7" ht="30" customHeight="1">
      <c r="B22" s="26" t="s">
        <v>7</v>
      </c>
      <c r="C22" s="1">
        <f>G7+G9</f>
        <v>240000</v>
      </c>
      <c r="D22" s="2">
        <f>G7+G9</f>
        <v>240000</v>
      </c>
      <c r="F22" s="5"/>
      <c r="G22" s="5"/>
    </row>
    <row r="23" spans="2:7" ht="24" customHeight="1">
      <c r="B23" s="23" t="s">
        <v>6</v>
      </c>
      <c r="C23" s="1" t="e">
        <f>C20+C21</f>
        <v>#N/A</v>
      </c>
      <c r="D23" s="2">
        <f>D20</f>
        <v>10040</v>
      </c>
      <c r="F23" s="46" t="s">
        <v>49</v>
      </c>
      <c r="G23" s="5"/>
    </row>
    <row r="24" spans="2:7" ht="24" customHeight="1">
      <c r="B24" s="23" t="s">
        <v>8</v>
      </c>
      <c r="C24" s="1" t="e">
        <f>C22-C23</f>
        <v>#N/A</v>
      </c>
      <c r="D24" s="2">
        <f>D22-D23</f>
        <v>229960</v>
      </c>
      <c r="F24" s="46" t="s">
        <v>48</v>
      </c>
      <c r="G24" s="16"/>
    </row>
    <row r="25" spans="2:4" ht="24" customHeight="1">
      <c r="B25" s="23" t="s">
        <v>1</v>
      </c>
      <c r="C25" s="57" t="e">
        <f>IF(C24&lt;=D24,"Option 2","Option 1")</f>
        <v>#N/A</v>
      </c>
      <c r="D25" s="58"/>
    </row>
    <row r="26" spans="2:4" ht="7.5" customHeight="1" thickBot="1">
      <c r="B26" s="17"/>
      <c r="C26" s="3"/>
      <c r="D26" s="4"/>
    </row>
    <row r="27" ht="18" customHeight="1"/>
    <row r="28" ht="72" customHeight="1" hidden="1"/>
  </sheetData>
  <sheetProtection password="D338" sheet="1" selectLockedCells="1"/>
  <mergeCells count="8">
    <mergeCell ref="B3:G3"/>
    <mergeCell ref="B7:D15"/>
    <mergeCell ref="B5:D5"/>
    <mergeCell ref="C25:D25"/>
    <mergeCell ref="B17:D18"/>
    <mergeCell ref="F5:G5"/>
    <mergeCell ref="D20:D21"/>
    <mergeCell ref="F19:G19"/>
  </mergeCells>
  <hyperlinks>
    <hyperlink ref="F23" r:id="rId1" display="www.integra-group.cn"/>
    <hyperlink ref="F24" r:id="rId2" display="Info@integra-group.cn"/>
  </hyperlinks>
  <printOptions/>
  <pageMargins left="0.7" right="0.7" top="0.75" bottom="0.75" header="0.3" footer="0.3"/>
  <pageSetup horizontalDpi="600" verticalDpi="600" orientation="portrait" paperSize="9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6"/>
  <sheetViews>
    <sheetView showGridLines="0" zoomScale="125" zoomScaleNormal="125" zoomScalePageLayoutView="0" workbookViewId="0" topLeftCell="A3">
      <selection activeCell="F23" sqref="F23"/>
    </sheetView>
  </sheetViews>
  <sheetFormatPr defaultColWidth="0" defaultRowHeight="15" zeroHeight="1"/>
  <cols>
    <col min="1" max="1" width="2.00390625" style="6" customWidth="1"/>
    <col min="2" max="2" width="27.00390625" style="6" customWidth="1"/>
    <col min="3" max="3" width="24.140625" style="6" customWidth="1"/>
    <col min="4" max="4" width="25.7109375" style="6" customWidth="1"/>
    <col min="5" max="5" width="1.8515625" style="6" customWidth="1"/>
    <col min="6" max="6" width="34.28125" style="6" customWidth="1"/>
    <col min="7" max="7" width="21.28125" style="6" customWidth="1"/>
    <col min="8" max="8" width="1.421875" style="6" customWidth="1"/>
    <col min="9" max="16384" width="8.8515625" style="6" hidden="1" customWidth="1"/>
  </cols>
  <sheetData>
    <row r="1" ht="10.5" customHeight="1" hidden="1">
      <c r="B1" s="5"/>
    </row>
    <row r="2" ht="3.75" customHeight="1" hidden="1"/>
    <row r="3" spans="2:7" ht="35.25" customHeight="1">
      <c r="B3" s="47" t="s">
        <v>21</v>
      </c>
      <c r="C3" s="47"/>
      <c r="D3" s="47"/>
      <c r="E3" s="47"/>
      <c r="F3" s="47"/>
      <c r="G3" s="47"/>
    </row>
    <row r="4" ht="9.75" customHeight="1" thickBot="1"/>
    <row r="5" spans="2:7" ht="25.5" customHeight="1">
      <c r="B5" s="54" t="s">
        <v>23</v>
      </c>
      <c r="C5" s="55"/>
      <c r="D5" s="56"/>
      <c r="E5" s="7"/>
      <c r="F5" s="54" t="s">
        <v>22</v>
      </c>
      <c r="G5" s="56"/>
    </row>
    <row r="6" spans="2:7" ht="6" customHeight="1">
      <c r="B6" s="8"/>
      <c r="C6" s="7"/>
      <c r="D6" s="9"/>
      <c r="E6" s="7"/>
      <c r="F6" s="10"/>
      <c r="G6" s="11"/>
    </row>
    <row r="7" spans="2:7" ht="21.75" customHeight="1">
      <c r="B7" s="65" t="s">
        <v>43</v>
      </c>
      <c r="C7" s="66"/>
      <c r="D7" s="67"/>
      <c r="E7" s="7"/>
      <c r="F7" s="22" t="s">
        <v>34</v>
      </c>
      <c r="G7" s="44">
        <v>240000</v>
      </c>
    </row>
    <row r="8" spans="2:7" ht="6" customHeight="1">
      <c r="B8" s="65"/>
      <c r="C8" s="66"/>
      <c r="D8" s="67"/>
      <c r="E8" s="7"/>
      <c r="F8" s="22"/>
      <c r="G8" s="11"/>
    </row>
    <row r="9" spans="2:7" ht="21.75" customHeight="1">
      <c r="B9" s="65"/>
      <c r="C9" s="66"/>
      <c r="D9" s="67"/>
      <c r="E9" s="7"/>
      <c r="F9" s="22" t="s">
        <v>35</v>
      </c>
      <c r="G9" s="44">
        <v>100000</v>
      </c>
    </row>
    <row r="10" spans="2:7" ht="6" customHeight="1">
      <c r="B10" s="65"/>
      <c r="C10" s="66"/>
      <c r="D10" s="67"/>
      <c r="E10" s="7"/>
      <c r="F10" s="22"/>
      <c r="G10" s="11"/>
    </row>
    <row r="11" spans="2:7" ht="27.75" customHeight="1">
      <c r="B11" s="65"/>
      <c r="C11" s="66"/>
      <c r="D11" s="67"/>
      <c r="E11" s="7"/>
      <c r="F11" s="22" t="s">
        <v>36</v>
      </c>
      <c r="G11" s="11">
        <v>60000</v>
      </c>
    </row>
    <row r="12" spans="2:7" ht="6" customHeight="1">
      <c r="B12" s="65"/>
      <c r="C12" s="66"/>
      <c r="D12" s="67"/>
      <c r="E12" s="7"/>
      <c r="F12" s="22"/>
      <c r="G12" s="11"/>
    </row>
    <row r="13" spans="2:7" ht="21.75" customHeight="1">
      <c r="B13" s="65"/>
      <c r="C13" s="66"/>
      <c r="D13" s="67"/>
      <c r="E13" s="7"/>
      <c r="F13" s="22" t="s">
        <v>37</v>
      </c>
      <c r="G13" s="44">
        <v>40000</v>
      </c>
    </row>
    <row r="14" spans="2:7" ht="6" customHeight="1">
      <c r="B14" s="65"/>
      <c r="C14" s="66"/>
      <c r="D14" s="67"/>
      <c r="E14" s="7"/>
      <c r="F14" s="22"/>
      <c r="G14" s="11"/>
    </row>
    <row r="15" spans="2:7" ht="21.75" customHeight="1" thickBot="1">
      <c r="B15" s="68"/>
      <c r="C15" s="69"/>
      <c r="D15" s="70"/>
      <c r="E15" s="7"/>
      <c r="F15" s="22" t="s">
        <v>40</v>
      </c>
      <c r="G15" s="44">
        <v>12000</v>
      </c>
    </row>
    <row r="16" spans="5:7" ht="6" customHeight="1" thickBot="1">
      <c r="E16" s="7"/>
      <c r="F16" s="22"/>
      <c r="G16" s="11"/>
    </row>
    <row r="17" spans="2:7" ht="21.75" customHeight="1">
      <c r="B17" s="54" t="s">
        <v>24</v>
      </c>
      <c r="C17" s="55"/>
      <c r="D17" s="56"/>
      <c r="E17" s="7"/>
      <c r="F17" s="22" t="s">
        <v>38</v>
      </c>
      <c r="G17" s="44">
        <v>2400</v>
      </c>
    </row>
    <row r="18" spans="2:7" ht="6" customHeight="1" thickBot="1">
      <c r="B18" s="59"/>
      <c r="C18" s="60"/>
      <c r="D18" s="61"/>
      <c r="E18" s="7"/>
      <c r="F18" s="12"/>
      <c r="G18" s="13"/>
    </row>
    <row r="19" spans="2:7" ht="24.75" customHeight="1">
      <c r="B19" s="23" t="s">
        <v>27</v>
      </c>
      <c r="C19" s="24" t="s">
        <v>25</v>
      </c>
      <c r="D19" s="25" t="s">
        <v>26</v>
      </c>
      <c r="E19" s="7"/>
      <c r="F19" s="14"/>
      <c r="G19" s="7"/>
    </row>
    <row r="20" spans="2:6" ht="24" customHeight="1">
      <c r="B20" s="23" t="s">
        <v>28</v>
      </c>
      <c r="C20" s="1">
        <f>ROUND(MAX((G7-G11-G13-G15-G17)*{3;10;20;25;30;35;45}%-{0;2520;16920;31920;52920;85920;181920},0),2)</f>
        <v>10040</v>
      </c>
      <c r="D20" s="62">
        <f>ROUND(MAX((G7+G9-G11-G13-G15-G17)*{3;10;20;25;30;35;45}%-{0;2520;16920;31920;52920;85920;181920},0),2)</f>
        <v>28200</v>
      </c>
      <c r="E20" s="7"/>
      <c r="F20" s="14"/>
    </row>
    <row r="21" spans="2:6" ht="24" customHeight="1">
      <c r="B21" s="23" t="s">
        <v>29</v>
      </c>
      <c r="C21" s="1">
        <f>G9*VLOOKUP('年终奖计算器-中文版'!G9/12-1%%%,'IIT tables'!C5:F11,3,1)-VLOOKUP('年终奖计算器-中文版'!G9/12-1%%%,'IIT tables'!C5:F11,4,1)</f>
        <v>9790</v>
      </c>
      <c r="D21" s="63"/>
      <c r="F21" s="15"/>
    </row>
    <row r="22" spans="2:4" ht="30" customHeight="1">
      <c r="B22" s="23" t="s">
        <v>33</v>
      </c>
      <c r="C22" s="1">
        <f>G7+G9</f>
        <v>340000</v>
      </c>
      <c r="D22" s="2">
        <f>G7+G9</f>
        <v>340000</v>
      </c>
    </row>
    <row r="23" spans="2:6" ht="24" customHeight="1">
      <c r="B23" s="23" t="s">
        <v>30</v>
      </c>
      <c r="C23" s="1">
        <f>C20+C21</f>
        <v>19830</v>
      </c>
      <c r="D23" s="2">
        <f>D20</f>
        <v>28200</v>
      </c>
      <c r="F23" s="46" t="s">
        <v>49</v>
      </c>
    </row>
    <row r="24" spans="2:7" ht="24" customHeight="1">
      <c r="B24" s="23" t="s">
        <v>31</v>
      </c>
      <c r="C24" s="1">
        <f>C22-C23</f>
        <v>320170</v>
      </c>
      <c r="D24" s="2">
        <f>D22-D23</f>
        <v>311800</v>
      </c>
      <c r="F24" s="46" t="s">
        <v>48</v>
      </c>
      <c r="G24" s="16"/>
    </row>
    <row r="25" spans="2:4" ht="24" customHeight="1">
      <c r="B25" s="23" t="s">
        <v>32</v>
      </c>
      <c r="C25" s="57" t="str">
        <f>IF(C24&lt;=D24,"选择方式二：与综合所得合并计算个税","选择方式一：年终奖单独计算个税")</f>
        <v>选择方式一：年终奖单独计算个税</v>
      </c>
      <c r="D25" s="58"/>
    </row>
    <row r="26" spans="2:4" ht="7.5" customHeight="1" thickBot="1">
      <c r="B26" s="17"/>
      <c r="C26" s="3"/>
      <c r="D26" s="4"/>
    </row>
    <row r="27" ht="18" customHeight="1"/>
    <row r="28" ht="72" customHeight="1" hidden="1"/>
  </sheetData>
  <sheetProtection password="D338" sheet="1" selectLockedCells="1"/>
  <mergeCells count="7">
    <mergeCell ref="C25:D25"/>
    <mergeCell ref="B3:G3"/>
    <mergeCell ref="B5:D5"/>
    <mergeCell ref="F5:G5"/>
    <mergeCell ref="B7:D15"/>
    <mergeCell ref="B17:D18"/>
    <mergeCell ref="D20:D21"/>
  </mergeCells>
  <hyperlinks>
    <hyperlink ref="F23" r:id="rId1" display="www.integra-group.cn"/>
    <hyperlink ref="F24" r:id="rId2" display="Info@integra-group.cn"/>
  </hyperlinks>
  <printOptions/>
  <pageMargins left="0.7" right="0.7" top="0.75" bottom="0.75" header="0.3" footer="0.3"/>
  <pageSetup horizontalDpi="600" verticalDpi="600"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2:L13"/>
  <sheetViews>
    <sheetView showGridLines="0" zoomScale="132" zoomScaleNormal="132" zoomScalePageLayoutView="0" workbookViewId="0" topLeftCell="A1">
      <selection activeCell="J18" sqref="J18"/>
    </sheetView>
  </sheetViews>
  <sheetFormatPr defaultColWidth="9.00390625" defaultRowHeight="15"/>
  <cols>
    <col min="1" max="1" width="2.00390625" style="20" customWidth="1"/>
    <col min="2" max="2" width="9.140625" style="20" bestFit="1" customWidth="1"/>
    <col min="3" max="3" width="11.28125" style="20" customWidth="1"/>
    <col min="4" max="4" width="11.28125" style="20" bestFit="1" customWidth="1"/>
    <col min="5" max="5" width="10.7109375" style="20" bestFit="1" customWidth="1"/>
    <col min="6" max="6" width="18.8515625" style="20" customWidth="1"/>
    <col min="7" max="7" width="3.7109375" style="20" customWidth="1"/>
    <col min="8" max="8" width="9.140625" style="20" bestFit="1" customWidth="1"/>
    <col min="9" max="10" width="12.421875" style="20" bestFit="1" customWidth="1"/>
    <col min="11" max="11" width="9.00390625" style="20" bestFit="1" customWidth="1"/>
    <col min="12" max="12" width="19.140625" style="20" customWidth="1"/>
    <col min="13" max="16384" width="9.00390625" style="20" customWidth="1"/>
  </cols>
  <sheetData>
    <row r="2" spans="2:12" s="18" customFormat="1" ht="19.5" customHeight="1">
      <c r="B2" s="72" t="s">
        <v>14</v>
      </c>
      <c r="C2" s="72"/>
      <c r="D2" s="72"/>
      <c r="E2" s="72"/>
      <c r="F2" s="72"/>
      <c r="H2" s="72" t="s">
        <v>14</v>
      </c>
      <c r="I2" s="72"/>
      <c r="J2" s="72"/>
      <c r="K2" s="72"/>
      <c r="L2" s="72"/>
    </row>
    <row r="3" spans="2:12" s="42" customFormat="1" ht="1.5" customHeight="1">
      <c r="B3" s="41"/>
      <c r="C3" s="41"/>
      <c r="D3" s="41"/>
      <c r="E3" s="41"/>
      <c r="F3" s="41"/>
      <c r="H3" s="41"/>
      <c r="I3" s="41"/>
      <c r="J3" s="41"/>
      <c r="K3" s="41"/>
      <c r="L3" s="41"/>
    </row>
    <row r="4" spans="2:12" s="19" customFormat="1" ht="34.5" customHeight="1">
      <c r="B4" s="31" t="s">
        <v>15</v>
      </c>
      <c r="C4" s="71" t="s">
        <v>18</v>
      </c>
      <c r="D4" s="71"/>
      <c r="E4" s="31" t="s">
        <v>16</v>
      </c>
      <c r="F4" s="31" t="s">
        <v>17</v>
      </c>
      <c r="H4" s="31" t="s">
        <v>15</v>
      </c>
      <c r="I4" s="71" t="s">
        <v>19</v>
      </c>
      <c r="J4" s="71"/>
      <c r="K4" s="31" t="s">
        <v>16</v>
      </c>
      <c r="L4" s="31" t="s">
        <v>17</v>
      </c>
    </row>
    <row r="5" spans="2:12" ht="16.5">
      <c r="B5" s="35">
        <v>1</v>
      </c>
      <c r="C5" s="35">
        <v>0</v>
      </c>
      <c r="D5" s="35">
        <v>3000</v>
      </c>
      <c r="E5" s="38">
        <v>0.03</v>
      </c>
      <c r="F5" s="35">
        <v>0</v>
      </c>
      <c r="H5" s="29">
        <v>1</v>
      </c>
      <c r="I5" s="29">
        <f>C5*12</f>
        <v>0</v>
      </c>
      <c r="J5" s="29">
        <f>D5*12</f>
        <v>36000</v>
      </c>
      <c r="K5" s="33">
        <v>0.03</v>
      </c>
      <c r="L5" s="29">
        <f aca="true" t="shared" si="0" ref="L5:L11">F5*12</f>
        <v>0</v>
      </c>
    </row>
    <row r="6" spans="2:12" ht="16.5">
      <c r="B6" s="36">
        <v>2</v>
      </c>
      <c r="C6" s="36">
        <v>3000</v>
      </c>
      <c r="D6" s="36">
        <v>12000</v>
      </c>
      <c r="E6" s="39">
        <v>0.1</v>
      </c>
      <c r="F6" s="36">
        <v>210</v>
      </c>
      <c r="H6" s="30">
        <v>2</v>
      </c>
      <c r="I6" s="30">
        <f aca="true" t="shared" si="1" ref="I6:I11">C6*12</f>
        <v>36000</v>
      </c>
      <c r="J6" s="30">
        <f aca="true" t="shared" si="2" ref="J6:J11">D6*12</f>
        <v>144000</v>
      </c>
      <c r="K6" s="34">
        <v>0.1</v>
      </c>
      <c r="L6" s="30">
        <f t="shared" si="0"/>
        <v>2520</v>
      </c>
    </row>
    <row r="7" spans="2:12" ht="16.5">
      <c r="B7" s="36">
        <v>3</v>
      </c>
      <c r="C7" s="36">
        <v>12000</v>
      </c>
      <c r="D7" s="36">
        <v>25000</v>
      </c>
      <c r="E7" s="39">
        <v>0.2</v>
      </c>
      <c r="F7" s="36">
        <v>1410</v>
      </c>
      <c r="H7" s="30">
        <v>3</v>
      </c>
      <c r="I7" s="30">
        <f t="shared" si="1"/>
        <v>144000</v>
      </c>
      <c r="J7" s="30">
        <f t="shared" si="2"/>
        <v>300000</v>
      </c>
      <c r="K7" s="34">
        <v>0.2</v>
      </c>
      <c r="L7" s="30">
        <f t="shared" si="0"/>
        <v>16920</v>
      </c>
    </row>
    <row r="8" spans="2:12" ht="16.5">
      <c r="B8" s="36">
        <v>4</v>
      </c>
      <c r="C8" s="36">
        <v>25000</v>
      </c>
      <c r="D8" s="36">
        <v>35000</v>
      </c>
      <c r="E8" s="39">
        <v>0.25</v>
      </c>
      <c r="F8" s="36">
        <v>2660</v>
      </c>
      <c r="H8" s="30">
        <v>4</v>
      </c>
      <c r="I8" s="30">
        <f t="shared" si="1"/>
        <v>300000</v>
      </c>
      <c r="J8" s="30">
        <f t="shared" si="2"/>
        <v>420000</v>
      </c>
      <c r="K8" s="34">
        <v>0.25</v>
      </c>
      <c r="L8" s="30">
        <f t="shared" si="0"/>
        <v>31920</v>
      </c>
    </row>
    <row r="9" spans="2:12" ht="16.5">
      <c r="B9" s="36">
        <v>5</v>
      </c>
      <c r="C9" s="36">
        <v>35000</v>
      </c>
      <c r="D9" s="36">
        <v>55000</v>
      </c>
      <c r="E9" s="39">
        <v>0.3</v>
      </c>
      <c r="F9" s="36">
        <v>4410</v>
      </c>
      <c r="H9" s="30">
        <v>5</v>
      </c>
      <c r="I9" s="30">
        <f t="shared" si="1"/>
        <v>420000</v>
      </c>
      <c r="J9" s="30">
        <f t="shared" si="2"/>
        <v>660000</v>
      </c>
      <c r="K9" s="34">
        <v>0.3</v>
      </c>
      <c r="L9" s="30">
        <f t="shared" si="0"/>
        <v>52920</v>
      </c>
    </row>
    <row r="10" spans="2:12" ht="16.5">
      <c r="B10" s="36">
        <v>6</v>
      </c>
      <c r="C10" s="36">
        <v>55000</v>
      </c>
      <c r="D10" s="36">
        <v>80000</v>
      </c>
      <c r="E10" s="39">
        <v>0.35</v>
      </c>
      <c r="F10" s="36">
        <v>7160</v>
      </c>
      <c r="H10" s="30">
        <v>6</v>
      </c>
      <c r="I10" s="30">
        <f t="shared" si="1"/>
        <v>660000</v>
      </c>
      <c r="J10" s="30">
        <f t="shared" si="2"/>
        <v>960000</v>
      </c>
      <c r="K10" s="34">
        <v>0.35</v>
      </c>
      <c r="L10" s="30">
        <f t="shared" si="0"/>
        <v>85920</v>
      </c>
    </row>
    <row r="11" spans="2:12" ht="16.5">
      <c r="B11" s="37">
        <v>7</v>
      </c>
      <c r="C11" s="37">
        <v>80000</v>
      </c>
      <c r="D11" s="37"/>
      <c r="E11" s="40">
        <v>0.45</v>
      </c>
      <c r="F11" s="37">
        <v>15160</v>
      </c>
      <c r="H11" s="30">
        <v>7</v>
      </c>
      <c r="I11" s="30">
        <f t="shared" si="1"/>
        <v>960000</v>
      </c>
      <c r="J11" s="30">
        <f t="shared" si="2"/>
        <v>0</v>
      </c>
      <c r="K11" s="34">
        <v>0.45</v>
      </c>
      <c r="L11" s="30">
        <f t="shared" si="0"/>
        <v>181920</v>
      </c>
    </row>
    <row r="12" spans="3:8" ht="12" customHeight="1">
      <c r="C12" s="21"/>
      <c r="D12" s="21"/>
      <c r="H12" s="43" t="s">
        <v>46</v>
      </c>
    </row>
    <row r="13" ht="16.5">
      <c r="H13" s="32"/>
    </row>
  </sheetData>
  <sheetProtection password="D338" sheet="1" objects="1" scenarios="1" selectLockedCells="1"/>
  <mergeCells count="4">
    <mergeCell ref="C4:D4"/>
    <mergeCell ref="B2:F2"/>
    <mergeCell ref="H2:L2"/>
    <mergeCell ref="I4:J4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2020-01-03T05:59:40Z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